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SERWERX\BackpuPC\K. Targoński\A\GZ Pacanowska (Busko-Zdrój)\gaz III przetarg\"/>
    </mc:Choice>
  </mc:AlternateContent>
  <xr:revisionPtr revIDLastSave="0" documentId="13_ncr:1_{BA74E324-8281-4B0E-8D30-A24F7D4CFB84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miany" sheetId="9" state="hidden" r:id="rId1"/>
    <sheet name="Arkusz1" sheetId="2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24" l="1"/>
  <c r="M11" i="24"/>
  <c r="S11" i="24" s="1"/>
  <c r="T11" i="24" s="1"/>
  <c r="O11" i="24"/>
  <c r="Q11" i="24"/>
  <c r="R11" i="24" l="1"/>
  <c r="K10" i="24"/>
  <c r="M10" i="24" s="1"/>
  <c r="K9" i="24"/>
  <c r="M9" i="24" s="1"/>
  <c r="Q9" i="24"/>
  <c r="K8" i="24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O9" i="24"/>
  <c r="R9" i="24" s="1"/>
  <c r="S9" i="24" s="1"/>
  <c r="T9" i="24" s="1"/>
  <c r="Q10" i="24"/>
  <c r="T5" i="24" l="1"/>
  <c r="O10" i="24"/>
  <c r="R10" i="24" s="1"/>
  <c r="S10" i="24" s="1"/>
  <c r="T10" i="24" s="1"/>
  <c r="O8" i="24"/>
  <c r="R8" i="24" s="1"/>
  <c r="S8" i="24" s="1"/>
  <c r="T8" i="24" s="1"/>
  <c r="O6" i="24"/>
  <c r="R6" i="24" s="1"/>
  <c r="S6" i="24" s="1"/>
  <c r="T6" i="24" s="1"/>
  <c r="T12" i="24" l="1"/>
  <c r="S12" i="24"/>
</calcChain>
</file>

<file path=xl/sharedStrings.xml><?xml version="1.0" encoding="utf-8"?>
<sst xmlns="http://schemas.openxmlformats.org/spreadsheetml/2006/main" count="113" uniqueCount="85">
  <si>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</si>
  <si>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</si>
  <si>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</si>
  <si>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</si>
  <si>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</si>
  <si>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</si>
  <si>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</si>
  <si>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</si>
  <si>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</si>
  <si>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</si>
  <si>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</si>
  <si>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</si>
  <si>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</si>
  <si>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</si>
  <si>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</si>
  <si>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</si>
  <si>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</si>
  <si>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</si>
  <si>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</si>
  <si>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</si>
  <si>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</si>
  <si>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</si>
  <si>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</si>
  <si>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</si>
  <si>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</si>
  <si>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</si>
  <si>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</si>
  <si>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</si>
  <si>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</si>
  <si>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</si>
  <si>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</si>
  <si>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</si>
  <si>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</si>
  <si>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</si>
  <si>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</si>
  <si>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</si>
  <si>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</si>
  <si>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</si>
  <si>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</si>
  <si>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</si>
  <si>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</si>
  <si>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</si>
  <si>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</si>
  <si>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</si>
  <si>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</si>
  <si>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</si>
  <si>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</si>
  <si>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</si>
  <si>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</si>
  <si>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</si>
  <si>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</si>
  <si>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</si>
  <si>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</si>
  <si>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</si>
  <si>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</si>
  <si>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</si>
  <si>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</si>
  <si>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</si>
  <si>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</si>
  <si>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</si>
  <si>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</si>
  <si>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</si>
  <si>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</si>
  <si>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</si>
  <si>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</si>
  <si>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</si>
  <si>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</si>
  <si>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</si>
  <si>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</si>
  <si>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</si>
  <si>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</si>
  <si>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</si>
  <si>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</si>
  <si>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Tarnów</t>
  </si>
  <si>
    <t>W-2.1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</si>
  <si>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</si>
  <si>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</si>
  <si>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</si>
  <si>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</si>
  <si>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</si>
  <si>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</si>
  <si>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Cena za usługi dystrybucyjne (zł netto)**</t>
  </si>
  <si>
    <t>**Rozliczenia kosztów dystrybucji będą prowadzone zgodnie z taryfą OSD.</t>
  </si>
  <si>
    <t>W-3.9</t>
  </si>
  <si>
    <t>W-6.1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</si>
</sst>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abSelected="1" zoomScale="85" zoomScaleNormal="85" workbookViewId="0">
      <selection activeCell="F7" sqref="F7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17.4414062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20.3320312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39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24" customHeight="1">
      <c r="A2" s="42" t="s">
        <v>49</v>
      </c>
      <c r="B2" s="42" t="s">
        <v>50</v>
      </c>
      <c r="C2" s="42" t="s">
        <v>51</v>
      </c>
      <c r="D2" s="44" t="s">
        <v>52</v>
      </c>
      <c r="E2" s="44" t="s">
        <v>53</v>
      </c>
      <c r="F2" s="44" t="s">
        <v>54</v>
      </c>
      <c r="G2" s="42" t="s">
        <v>55</v>
      </c>
      <c r="H2" s="42" t="s">
        <v>56</v>
      </c>
      <c r="I2" s="42" t="s">
        <v>57</v>
      </c>
      <c r="J2" s="36" t="s">
        <v>58</v>
      </c>
      <c r="K2" s="37"/>
      <c r="L2" s="37"/>
      <c r="M2" s="38"/>
      <c r="N2" s="36" t="s">
        <v>81</v>
      </c>
      <c r="O2" s="37"/>
      <c r="P2" s="37"/>
      <c r="Q2" s="37"/>
      <c r="R2" s="38"/>
      <c r="S2" s="18" t="s">
        <v>59</v>
      </c>
      <c r="T2" s="18" t="s">
        <v>60</v>
      </c>
    </row>
    <row r="3" spans="1:20" ht="153" customHeight="1">
      <c r="A3" s="43"/>
      <c r="B3" s="43"/>
      <c r="C3" s="43"/>
      <c r="D3" s="45"/>
      <c r="E3" s="45"/>
      <c r="F3" s="45"/>
      <c r="G3" s="43"/>
      <c r="H3" s="43"/>
      <c r="I3" s="43"/>
      <c r="J3" s="30" t="s">
        <v>61</v>
      </c>
      <c r="K3" s="29" t="s">
        <v>62</v>
      </c>
      <c r="L3" s="30" t="s">
        <v>80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71</v>
      </c>
      <c r="B5" s="20">
        <v>21</v>
      </c>
      <c r="C5" s="21" t="s">
        <v>72</v>
      </c>
      <c r="D5" s="22">
        <v>26755</v>
      </c>
      <c r="E5" s="22">
        <v>0</v>
      </c>
      <c r="F5" s="22">
        <v>26755</v>
      </c>
      <c r="G5" s="22">
        <v>18</v>
      </c>
      <c r="H5" s="22" t="s">
        <v>72</v>
      </c>
      <c r="I5" s="23" t="s">
        <v>73</v>
      </c>
      <c r="J5" s="31"/>
      <c r="K5" s="24" t="str">
        <f>IF(ROUND(J5,3)=0,"",ROUND(J5,3)+0.362)</f>
        <v/>
      </c>
      <c r="L5" s="47"/>
      <c r="M5" s="25" t="str">
        <f>IF(ROUND(J5,3)&gt;0,ROUND(D5*ROUND(J5,3)/100+E5*K5/100+ROUND(L5,2)*G5*B5,2),"")</f>
        <v/>
      </c>
      <c r="N5" s="24">
        <v>3.11</v>
      </c>
      <c r="O5" s="25">
        <f>ROUND(IF(C5="nd.",B5*N5*G5,(H5*24*C5*N5)/100),2)</f>
        <v>1175.58</v>
      </c>
      <c r="P5" s="24">
        <v>4.7169999999999996</v>
      </c>
      <c r="Q5" s="25">
        <f t="shared" ref="Q5:Q10" si="0">ROUND(P5*F5/100,2)</f>
        <v>1262.03</v>
      </c>
      <c r="R5" s="25">
        <f>O5+Q5</f>
        <v>2437.6099999999997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74</v>
      </c>
      <c r="B6" s="20">
        <v>11</v>
      </c>
      <c r="C6" s="21" t="s">
        <v>72</v>
      </c>
      <c r="D6" s="22">
        <v>178037</v>
      </c>
      <c r="E6" s="22">
        <v>0</v>
      </c>
      <c r="F6" s="22">
        <v>178037</v>
      </c>
      <c r="G6" s="22">
        <v>18</v>
      </c>
      <c r="H6" s="22" t="s">
        <v>72</v>
      </c>
      <c r="I6" s="23" t="s">
        <v>73</v>
      </c>
      <c r="J6" s="46"/>
      <c r="K6" s="24" t="str">
        <f t="shared" ref="K6:K10" si="1">IF(ROUND(J6,3)=0,"",ROUND(J6,3)+0.362)</f>
        <v/>
      </c>
      <c r="L6" s="32"/>
      <c r="M6" s="25" t="str">
        <f t="shared" ref="M6:M10" si="2">IF(ROUND(J6,3)&gt;0,ROUND(D6*ROUND(J6,3)/100+E6*K6/100+ROUND(L6,2)*G6*B6,2),"")</f>
        <v/>
      </c>
      <c r="N6" s="24">
        <v>7.93</v>
      </c>
      <c r="O6" s="25">
        <f t="shared" ref="O6:O10" si="3">ROUND(IF(C6="nd.",B6*N6*G6,(H6*24*C6*N6)/100),2)</f>
        <v>1570.14</v>
      </c>
      <c r="P6" s="24">
        <v>3.431</v>
      </c>
      <c r="Q6" s="25">
        <f t="shared" si="0"/>
        <v>6108.45</v>
      </c>
      <c r="R6" s="25">
        <f t="shared" ref="R6:R10" si="4">O6+Q6</f>
        <v>7678.59</v>
      </c>
      <c r="S6" s="25" t="str">
        <f t="shared" ref="S6:S10" si="5">IF(J6&gt;0,M6+R6,"")</f>
        <v/>
      </c>
      <c r="T6" s="25" t="str">
        <f t="shared" ref="T6:T10" si="6">IF(J6&gt;0,ROUND(S6*1.23,2),"")</f>
        <v/>
      </c>
    </row>
    <row r="7" spans="1:20" ht="28.8" customHeight="1">
      <c r="A7" s="20" t="s">
        <v>75</v>
      </c>
      <c r="B7" s="20">
        <v>48</v>
      </c>
      <c r="C7" s="21" t="s">
        <v>72</v>
      </c>
      <c r="D7" s="22">
        <v>2766378</v>
      </c>
      <c r="E7" s="22">
        <v>0</v>
      </c>
      <c r="F7" s="22">
        <v>2766378</v>
      </c>
      <c r="G7" s="22">
        <v>18</v>
      </c>
      <c r="H7" s="22" t="s">
        <v>72</v>
      </c>
      <c r="I7" s="23" t="s">
        <v>73</v>
      </c>
      <c r="J7" s="46"/>
      <c r="K7" s="24" t="str">
        <f t="shared" si="1"/>
        <v/>
      </c>
      <c r="L7" s="47"/>
      <c r="M7" s="25" t="str">
        <f t="shared" si="2"/>
        <v/>
      </c>
      <c r="N7" s="24">
        <v>30.62</v>
      </c>
      <c r="O7" s="25">
        <f t="shared" si="3"/>
        <v>26455.68</v>
      </c>
      <c r="P7" s="24">
        <v>2.5720000000000001</v>
      </c>
      <c r="Q7" s="25">
        <f t="shared" si="0"/>
        <v>71151.240000000005</v>
      </c>
      <c r="R7" s="25">
        <f t="shared" si="4"/>
        <v>97606.920000000013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83</v>
      </c>
      <c r="B8" s="20">
        <v>1</v>
      </c>
      <c r="C8" s="21" t="s">
        <v>72</v>
      </c>
      <c r="D8" s="22">
        <v>51388</v>
      </c>
      <c r="E8" s="22">
        <v>0</v>
      </c>
      <c r="F8" s="22">
        <v>51388</v>
      </c>
      <c r="G8" s="22">
        <v>18</v>
      </c>
      <c r="H8" s="22" t="s">
        <v>72</v>
      </c>
      <c r="I8" s="23" t="s">
        <v>73</v>
      </c>
      <c r="J8" s="46"/>
      <c r="K8" s="24" t="str">
        <f t="shared" si="1"/>
        <v/>
      </c>
      <c r="L8" s="47"/>
      <c r="M8" s="25" t="str">
        <f t="shared" si="2"/>
        <v/>
      </c>
      <c r="N8" s="24">
        <v>32.909999999999997</v>
      </c>
      <c r="O8" s="25">
        <f t="shared" si="3"/>
        <v>592.38</v>
      </c>
      <c r="P8" s="24">
        <v>2.5720000000000001</v>
      </c>
      <c r="Q8" s="25">
        <f t="shared" si="0"/>
        <v>1321.7</v>
      </c>
      <c r="R8" s="25">
        <f t="shared" si="4"/>
        <v>1914.08</v>
      </c>
      <c r="S8" s="25" t="str">
        <f t="shared" si="5"/>
        <v/>
      </c>
      <c r="T8" s="25" t="str">
        <f t="shared" si="6"/>
        <v/>
      </c>
    </row>
    <row r="9" spans="1:20" ht="28.8" customHeight="1">
      <c r="A9" s="20" t="s">
        <v>76</v>
      </c>
      <c r="B9" s="20">
        <v>18</v>
      </c>
      <c r="C9" s="21" t="s">
        <v>72</v>
      </c>
      <c r="D9" s="22">
        <v>4505218</v>
      </c>
      <c r="E9" s="22">
        <v>0</v>
      </c>
      <c r="F9" s="22">
        <v>4505218</v>
      </c>
      <c r="G9" s="22">
        <v>18</v>
      </c>
      <c r="H9" s="22" t="s">
        <v>72</v>
      </c>
      <c r="I9" s="23" t="s">
        <v>73</v>
      </c>
      <c r="J9" s="46"/>
      <c r="K9" s="24" t="str">
        <f t="shared" si="1"/>
        <v/>
      </c>
      <c r="L9" s="47"/>
      <c r="M9" s="25" t="str">
        <f t="shared" si="2"/>
        <v/>
      </c>
      <c r="N9" s="24">
        <v>171.08</v>
      </c>
      <c r="O9" s="25">
        <f t="shared" si="3"/>
        <v>55429.919999999998</v>
      </c>
      <c r="P9" s="24">
        <v>2.5209999999999999</v>
      </c>
      <c r="Q9" s="25">
        <f t="shared" si="0"/>
        <v>113576.55</v>
      </c>
      <c r="R9" s="25">
        <f t="shared" si="4"/>
        <v>169006.47</v>
      </c>
      <c r="S9" s="25" t="str">
        <f t="shared" si="5"/>
        <v/>
      </c>
      <c r="T9" s="25" t="str">
        <f t="shared" si="6"/>
        <v/>
      </c>
    </row>
    <row r="10" spans="1:20" ht="28.8" customHeight="1">
      <c r="A10" s="20" t="s">
        <v>77</v>
      </c>
      <c r="B10" s="20">
        <v>26</v>
      </c>
      <c r="C10" s="21">
        <v>6450</v>
      </c>
      <c r="D10" s="22">
        <v>12565617</v>
      </c>
      <c r="E10" s="22">
        <v>0</v>
      </c>
      <c r="F10" s="22">
        <v>12565617</v>
      </c>
      <c r="G10" s="22">
        <v>18</v>
      </c>
      <c r="H10" s="22">
        <v>547</v>
      </c>
      <c r="I10" s="23" t="s">
        <v>73</v>
      </c>
      <c r="J10" s="46"/>
      <c r="K10" s="24" t="str">
        <f t="shared" si="1"/>
        <v/>
      </c>
      <c r="L10" s="47"/>
      <c r="M10" s="25" t="str">
        <f t="shared" si="2"/>
        <v/>
      </c>
      <c r="N10" s="24">
        <v>0.442</v>
      </c>
      <c r="O10" s="25">
        <f t="shared" si="3"/>
        <v>374266.15</v>
      </c>
      <c r="P10" s="24">
        <v>2.2850000000000001</v>
      </c>
      <c r="Q10" s="25">
        <f t="shared" si="0"/>
        <v>287124.34999999998</v>
      </c>
      <c r="R10" s="25">
        <f t="shared" si="4"/>
        <v>661390.5</v>
      </c>
      <c r="S10" s="25" t="str">
        <f t="shared" si="5"/>
        <v/>
      </c>
      <c r="T10" s="25" t="str">
        <f t="shared" si="6"/>
        <v/>
      </c>
    </row>
    <row r="11" spans="1:20" ht="28.8" customHeight="1">
      <c r="A11" s="20" t="s">
        <v>84</v>
      </c>
      <c r="B11" s="20">
        <v>2</v>
      </c>
      <c r="C11" s="21">
        <v>2094</v>
      </c>
      <c r="D11" s="22">
        <v>6101115</v>
      </c>
      <c r="E11" s="22">
        <v>0</v>
      </c>
      <c r="F11" s="22">
        <v>6101115</v>
      </c>
      <c r="G11" s="22">
        <v>18</v>
      </c>
      <c r="H11" s="22">
        <v>547</v>
      </c>
      <c r="I11" s="23" t="s">
        <v>73</v>
      </c>
      <c r="J11" s="46"/>
      <c r="K11" s="24" t="str">
        <f t="shared" ref="K11" si="7">IF(ROUND(J11,3)=0,"",ROUND(J11,3)+0.362)</f>
        <v/>
      </c>
      <c r="L11" s="47"/>
      <c r="M11" s="25" t="str">
        <f t="shared" ref="M11" si="8">IF(ROUND(J11,3)&gt;0,ROUND(D11*ROUND(J11,3)/100+E11*K11/100+ROUND(L11,2)*G11*B11,2),"")</f>
        <v/>
      </c>
      <c r="N11" s="24">
        <v>0.40699999999999997</v>
      </c>
      <c r="O11" s="25">
        <f t="shared" ref="O11" si="9">ROUND(IF(C11="nd.",B11*N11*G11,(H11*24*C11*N11)/100),2)</f>
        <v>111884.43</v>
      </c>
      <c r="P11" s="24">
        <v>2.153</v>
      </c>
      <c r="Q11" s="25">
        <f t="shared" ref="Q11" si="10">ROUND(P11*F11/100,2)</f>
        <v>131357.01</v>
      </c>
      <c r="R11" s="25">
        <f t="shared" ref="R11" si="11">O11+Q11</f>
        <v>243241.44</v>
      </c>
      <c r="S11" s="25" t="str">
        <f t="shared" ref="S11" si="12">IF(J11&gt;0,M11+R11,"")</f>
        <v/>
      </c>
      <c r="T11" s="25" t="str">
        <f t="shared" ref="T11" si="13">IF(J11&gt;0,ROUND(S11*1.23,2),"")</f>
        <v/>
      </c>
    </row>
    <row r="12" spans="1:20" ht="31.2" customHeight="1">
      <c r="R12" s="28" t="s">
        <v>78</v>
      </c>
      <c r="S12" s="25" t="str">
        <f>IF(SUM(S5:S11)=0,"",SUM(S5:S11))</f>
        <v/>
      </c>
      <c r="T12" s="25" t="str">
        <f>IF(SUM(T5:T11)=0,"",SUM(T5:T11))</f>
        <v/>
      </c>
    </row>
    <row r="13" spans="1:20" ht="64.2" customHeight="1">
      <c r="A13" s="33" t="s">
        <v>79</v>
      </c>
      <c r="B13" s="34"/>
      <c r="C13" s="34"/>
      <c r="D13" s="34"/>
      <c r="E13" s="34"/>
      <c r="F13" s="34"/>
      <c r="G13" s="34"/>
      <c r="H13" s="34"/>
      <c r="I13" s="35"/>
    </row>
    <row r="14" spans="1:20" ht="15.6">
      <c r="A14" s="33" t="s">
        <v>82</v>
      </c>
      <c r="B14" s="34"/>
      <c r="C14" s="34"/>
      <c r="D14" s="34"/>
      <c r="E14" s="34"/>
      <c r="F14" s="34"/>
      <c r="G14" s="34"/>
      <c r="H14" s="34"/>
      <c r="I14" s="35"/>
    </row>
    <row r="29" spans="10:10">
      <c r="J29" s="27"/>
    </row>
  </sheetData>
  <sheetProtection algorithmName="SHA-512" hashValue="vTIrHMN+SWONVvsNjlG0a8naWnUgCxBl62ajKDbStm45C7+ah6t4ltO19b1/1egEualr3MofNV1bmtaTKts5Tg==" saltValue="ZR3zlKGA4ZhYYvvGUYSL6g==" spinCount="100000" sheet="1" objects="1" scenarios="1"/>
  <protectedRanges>
    <protectedRange sqref="L5:L11" name="Rozstęp2"/>
    <protectedRange sqref="J5:J11" name="Rozstęp1"/>
  </protectedRanges>
  <mergeCells count="14">
    <mergeCell ref="A14:I14"/>
    <mergeCell ref="A13:I13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2019-06-19T11:02:55Z</cp:lastPrinted>
  <dcterms:created xsi:type="dcterms:W3CDTF">2010-01-11T11:46:38Z</dcterms:created>
  <dcterms:modified xsi:type="dcterms:W3CDTF">2019-07-18T09:04:26Z</dcterms:modified>
</cp:coreProperties>
</file>